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9005" windowHeight="1173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<sst xmlns="http://schemas.openxmlformats.org/spreadsheetml/2006/main" count="149" uniqueCount="81">
  <si>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>Dr. xxxxxxx Effort Analysis</t>
  </si>
  <si>
    <t>Allocation of Washington University Effort</t>
  </si>
  <si>
    <t>Fiscal Year 2008</t>
  </si>
  <si>
    <t>Object</t>
  </si>
  <si>
    <t>January 1, 2008 - June 30, 2008</t>
  </si>
  <si>
    <t>CLINICAL ACTIVITIES</t>
  </si>
  <si>
    <t>Codes</t>
  </si>
  <si>
    <t xml:space="preserve"> </t>
  </si>
  <si>
    <t>Wks/6 mos</t>
  </si>
  <si>
    <t>Patient Care (non-attend)</t>
  </si>
  <si>
    <t>(15)</t>
  </si>
  <si>
    <t>Hrs/Wk</t>
  </si>
  <si>
    <t>PAR %</t>
  </si>
  <si>
    <t>%/Wk</t>
  </si>
  <si>
    <t>Basic Assumptions</t>
  </si>
  <si>
    <t>Wks per 6 Month period</t>
  </si>
  <si>
    <t>26 weeks in 6 month period</t>
  </si>
  <si>
    <t>Days/Wk</t>
  </si>
  <si>
    <t>x weeks attending for x/x-x/xx</t>
  </si>
  <si>
    <t>Hrs/Day</t>
  </si>
  <si>
    <t>Total Hrs/6 Mos | Avg Hrs/Wk</t>
  </si>
  <si>
    <t>Avg Hours per week</t>
  </si>
  <si>
    <t>Patient Care (while attending)</t>
  </si>
  <si>
    <t>Typical Day</t>
  </si>
  <si>
    <t>Wks per 6 Mos</t>
  </si>
  <si>
    <t>Hours per day on Campus (7:30 - 5:30)</t>
  </si>
  <si>
    <t>Hours per evening</t>
  </si>
  <si>
    <t>Hours on Saturday</t>
  </si>
  <si>
    <t>Hours on Sunday</t>
  </si>
  <si>
    <t xml:space="preserve">Standard Average Hours per Week </t>
  </si>
  <si>
    <t>Attending Rotation</t>
  </si>
  <si>
    <t>Additional Hours Not Included Above</t>
  </si>
  <si>
    <t>Hours additionally per day preparing Grant</t>
  </si>
  <si>
    <t>Days per week</t>
  </si>
  <si>
    <t>Weeks spent preparing Grant</t>
  </si>
  <si>
    <t>Ind Sponsored Clin Trial w/Human</t>
  </si>
  <si>
    <t>Hours additionally per day Attending</t>
  </si>
  <si>
    <t>Weeks spent Attending</t>
  </si>
  <si>
    <t>Hours additionally per day Other Activity</t>
  </si>
  <si>
    <t>Total Patient Care</t>
  </si>
  <si>
    <t>Weeks spent Other Activity</t>
  </si>
  <si>
    <t>Graduate Medical Education</t>
  </si>
  <si>
    <t>(16,18,19)</t>
  </si>
  <si>
    <t xml:space="preserve">Total Average Hours per Week </t>
  </si>
  <si>
    <t>Management of Hosp Srvc</t>
  </si>
  <si>
    <t>(56,58,59)</t>
  </si>
  <si>
    <t>Other Non Washington University Time</t>
  </si>
  <si>
    <t xml:space="preserve">Other Activities (non-overhead) </t>
  </si>
  <si>
    <t>Community Advisory Board</t>
  </si>
  <si>
    <t>Paid Journal Editorial</t>
  </si>
  <si>
    <t>TOTAL CLINICAL ACTIVITIES</t>
  </si>
  <si>
    <t>Study Sections</t>
  </si>
  <si>
    <t>Consulting</t>
  </si>
  <si>
    <t>INSTRUCTION ACTIVITIES</t>
  </si>
  <si>
    <t>(13,80,00)</t>
  </si>
  <si>
    <t>VA Service</t>
  </si>
  <si>
    <t>Professional Associations</t>
  </si>
  <si>
    <t>RESEARCH ACTIVITIES</t>
  </si>
  <si>
    <t>Organized Research</t>
  </si>
  <si>
    <t>(20)</t>
  </si>
  <si>
    <t>Hrs/Period</t>
  </si>
  <si>
    <t>Research Activities</t>
  </si>
  <si>
    <t>Noncompetitive Progress Reports</t>
  </si>
  <si>
    <t>Dept Research</t>
  </si>
  <si>
    <t>(14)</t>
  </si>
  <si>
    <t>Research Studies</t>
  </si>
  <si>
    <t>Progress Reports</t>
  </si>
  <si>
    <t>Avg Hrs/Wk</t>
  </si>
  <si>
    <t>OTHER (NON-OVERHEAD) ACTIVITIES</t>
  </si>
  <si>
    <t>(30,00)</t>
  </si>
  <si>
    <t>Other Programs and Projects</t>
  </si>
  <si>
    <t>OVERHEAD ACTIVITIES</t>
  </si>
  <si>
    <t>Dept Administration</t>
  </si>
  <si>
    <t>(40)</t>
  </si>
  <si>
    <t>Administration</t>
  </si>
  <si>
    <t>Submission of Grants</t>
  </si>
  <si>
    <t>Fellowship Director</t>
  </si>
  <si>
    <t>Total of All Hrs/ Wk and Effort</t>
  </si>
  <si>
    <t xml:space="preserve">Note:  This is a worksheet to estimate efffort and is not an </t>
  </si>
  <si>
    <t>official document.</t>
  </si>
  <si>
    <t>Under / (Over) Allocation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</si>
</sst>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%"/>
    <numFmt numFmtId="168" formatCode="0.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"/>
    <numFmt numFmtId="175" formatCode="0.0000"/>
    <numFmt numFmtId="176" formatCode="0.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0" xfId="15" applyBorder="1" applyAlignment="1">
      <alignment/>
    </xf>
    <xf numFmtId="43" fontId="0" fillId="0" borderId="9" xfId="15" applyBorder="1" applyAlignment="1">
      <alignment/>
    </xf>
    <xf numFmtId="0" fontId="5" fillId="0" borderId="0" xfId="0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6" fillId="0" borderId="0" xfId="0" applyFont="1" applyBorder="1" applyAlignment="1" quotePrefix="1">
      <alignment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5" xfId="0" applyFont="1" applyBorder="1" applyAlignment="1">
      <alignment/>
    </xf>
    <xf numFmtId="166" fontId="0" fillId="2" borderId="8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12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0" fillId="3" borderId="5" xfId="0" applyFont="1" applyFill="1" applyBorder="1" applyAlignment="1">
      <alignment/>
    </xf>
    <xf numFmtId="166" fontId="0" fillId="3" borderId="0" xfId="0" applyNumberForma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0" fillId="3" borderId="0" xfId="0" applyFont="1" applyFill="1" applyBorder="1" applyAlignment="1">
      <alignment/>
    </xf>
    <xf numFmtId="9" fontId="5" fillId="0" borderId="6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166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5"/>
  <sheetViews>
    <sheetView tabSelected="1" workbookViewId="0" topLeftCell="A1">
      <selection activeCell="A1" sqref="A1"/>
    </sheetView>
  </sheetViews>
  <sheetFormatPr defaultColWidth="9.140625" defaultRowHeight="12.75"/>
  <cols>
    <col min="7" max="7" width="5.8515625" style="0" customWidth="1"/>
    <col min="8" max="8" width="4.7109375" style="0" customWidth="1"/>
    <col min="9" max="9" width="31.28125" style="0" bestFit="1" customWidth="1"/>
    <col min="10" max="10" width="9.421875" style="0" bestFit="1" customWidth="1"/>
    <col min="11" max="11" width="12.7109375" style="0" customWidth="1"/>
    <col min="12" max="12" width="10.28125" style="0" customWidth="1"/>
    <col min="14" max="14" width="11.28125" style="0" customWidth="1"/>
    <col min="15" max="15" width="19.28125" style="0" hidden="1" customWidth="1"/>
    <col min="16" max="16" width="19.28125" style="0" bestFit="1" customWidth="1"/>
  </cols>
  <sheetData>
    <row r="1" spans="1:16" ht="16.5" thickBot="1">
      <c r="A1" s="1" t="s">
        <v>0</v>
      </c>
      <c r="H1" s="75" t="s">
        <v>1</v>
      </c>
      <c r="I1" s="75"/>
      <c r="J1" s="75"/>
      <c r="K1" s="75"/>
      <c r="L1" s="75"/>
      <c r="M1" s="75"/>
      <c r="N1" s="75"/>
      <c r="O1" s="2"/>
      <c r="P1" s="2"/>
    </row>
    <row r="2" spans="1:15" ht="15.75">
      <c r="A2" s="1" t="s">
        <v>2</v>
      </c>
      <c r="H2" s="3"/>
      <c r="I2" s="4"/>
      <c r="J2" s="5" t="s">
        <v>3</v>
      </c>
      <c r="K2" s="4"/>
      <c r="L2" s="4"/>
      <c r="M2" s="6"/>
      <c r="N2" s="7"/>
      <c r="O2" s="8"/>
    </row>
    <row r="3" spans="1:15" ht="12.75">
      <c r="A3" s="2" t="s">
        <v>4</v>
      </c>
      <c r="H3" s="9" t="s">
        <v>5</v>
      </c>
      <c r="I3" s="2"/>
      <c r="J3" s="10" t="s">
        <v>6</v>
      </c>
      <c r="K3" s="2"/>
      <c r="L3" s="2"/>
      <c r="M3" s="11" t="s">
        <v>7</v>
      </c>
      <c r="N3" s="12" t="str">
        <f>CONCATENATE(F31&amp;" Hr-wk")</f>
        <v>70.5 Hr-wk</v>
      </c>
      <c r="O3" s="9" t="s">
        <v>8</v>
      </c>
    </row>
    <row r="4" spans="1:15" ht="12.75">
      <c r="A4" s="2"/>
      <c r="H4" s="8"/>
      <c r="I4" s="13" t="s">
        <v>9</v>
      </c>
      <c r="J4" s="14" t="s">
        <v>10</v>
      </c>
      <c r="K4" s="2"/>
      <c r="L4" s="10" t="s">
        <v>11</v>
      </c>
      <c r="M4" s="15" t="s">
        <v>12</v>
      </c>
      <c r="N4" s="16" t="s">
        <v>13</v>
      </c>
      <c r="O4" s="17"/>
    </row>
    <row r="5" spans="1:15" ht="12.75">
      <c r="A5" s="13" t="s">
        <v>14</v>
      </c>
      <c r="H5" s="8"/>
      <c r="I5" s="2" t="s">
        <v>15</v>
      </c>
      <c r="J5" s="2"/>
      <c r="K5" s="18">
        <v>26</v>
      </c>
      <c r="L5" s="19"/>
      <c r="M5" s="20"/>
      <c r="N5" s="21"/>
      <c r="O5" s="17"/>
    </row>
    <row r="6" spans="1:15" ht="12.75">
      <c r="A6" s="2" t="s">
        <v>16</v>
      </c>
      <c r="H6" s="8"/>
      <c r="I6" s="2" t="s">
        <v>17</v>
      </c>
      <c r="J6" s="2"/>
      <c r="K6" s="18">
        <v>1</v>
      </c>
      <c r="L6" s="19"/>
      <c r="M6" s="20"/>
      <c r="N6" s="21"/>
      <c r="O6" s="17"/>
    </row>
    <row r="7" spans="1:15" ht="12.75">
      <c r="A7" s="2" t="s">
        <v>18</v>
      </c>
      <c r="H7" s="8"/>
      <c r="I7" s="2" t="s">
        <v>19</v>
      </c>
      <c r="J7" s="2"/>
      <c r="K7" s="18">
        <v>4</v>
      </c>
      <c r="L7" s="19"/>
      <c r="M7" s="20"/>
      <c r="N7" s="22"/>
      <c r="O7" s="17">
        <v>26</v>
      </c>
    </row>
    <row r="8" spans="1:15" ht="12.75">
      <c r="A8" s="2"/>
      <c r="H8" s="8"/>
      <c r="I8" s="2" t="s">
        <v>20</v>
      </c>
      <c r="J8" s="2"/>
      <c r="K8" s="19">
        <f>K5*K6*K7</f>
        <v>104</v>
      </c>
      <c r="L8" s="23">
        <f>K8*0.038461538</f>
        <v>3.9999999520000005</v>
      </c>
      <c r="M8" s="20"/>
      <c r="N8" s="22"/>
      <c r="O8" s="17"/>
    </row>
    <row r="9" spans="1:15" ht="12.75">
      <c r="A9" s="2"/>
      <c r="H9" s="8"/>
      <c r="I9" s="2"/>
      <c r="J9" s="2"/>
      <c r="K9" s="19"/>
      <c r="L9" s="24"/>
      <c r="M9" s="20"/>
      <c r="N9" s="22"/>
      <c r="O9" s="17"/>
    </row>
    <row r="10" spans="1:15" ht="12.75">
      <c r="A10" s="25" t="s">
        <v>21</v>
      </c>
      <c r="H10" s="8"/>
      <c r="I10" s="13" t="s">
        <v>22</v>
      </c>
      <c r="J10" s="14" t="s">
        <v>10</v>
      </c>
      <c r="K10" s="2"/>
      <c r="L10" s="10"/>
      <c r="M10" s="20"/>
      <c r="N10" s="22"/>
      <c r="O10" s="17"/>
    </row>
    <row r="11" spans="1:15" ht="12.75">
      <c r="A11" s="26" t="s">
        <v>23</v>
      </c>
      <c r="F11" s="10" t="s">
        <v>11</v>
      </c>
      <c r="H11" s="8"/>
      <c r="I11" s="2" t="s">
        <v>24</v>
      </c>
      <c r="J11" s="2"/>
      <c r="K11" s="18">
        <v>26</v>
      </c>
      <c r="L11" s="19"/>
      <c r="M11" s="20"/>
      <c r="N11" s="22"/>
      <c r="O11" s="17"/>
    </row>
    <row r="12" spans="1:15" ht="12.75">
      <c r="A12" s="18">
        <v>9</v>
      </c>
      <c r="B12" t="s">
        <v>25</v>
      </c>
      <c r="F12" s="27">
        <f>SUM(A12*5)</f>
        <v>45</v>
      </c>
      <c r="G12" s="2"/>
      <c r="H12" s="8"/>
      <c r="I12" s="2" t="s">
        <v>17</v>
      </c>
      <c r="J12" s="2"/>
      <c r="K12" s="18">
        <v>1</v>
      </c>
      <c r="L12" s="19"/>
      <c r="M12" s="20"/>
      <c r="N12" s="22"/>
      <c r="O12" s="17"/>
    </row>
    <row r="13" spans="1:15" ht="12.75">
      <c r="A13" s="18">
        <v>2</v>
      </c>
      <c r="B13" t="s">
        <v>26</v>
      </c>
      <c r="F13" s="28">
        <f>SUM(A13*5)</f>
        <v>10</v>
      </c>
      <c r="G13" s="2"/>
      <c r="H13" s="8"/>
      <c r="I13" s="2" t="s">
        <v>19</v>
      </c>
      <c r="J13" s="2"/>
      <c r="K13" s="18">
        <v>4</v>
      </c>
      <c r="L13" s="19"/>
      <c r="M13" s="20"/>
      <c r="N13" s="22"/>
      <c r="O13" s="17"/>
    </row>
    <row r="14" spans="1:15" ht="12.75">
      <c r="A14" s="18">
        <v>3</v>
      </c>
      <c r="B14" t="s">
        <v>27</v>
      </c>
      <c r="F14" s="28">
        <f>SUM(A14)</f>
        <v>3</v>
      </c>
      <c r="G14" s="2"/>
      <c r="H14" s="8"/>
      <c r="I14" s="2" t="s">
        <v>20</v>
      </c>
      <c r="J14" s="2"/>
      <c r="K14" s="29">
        <f>K11*K12*K13</f>
        <v>104</v>
      </c>
      <c r="L14" s="23">
        <f>K14*0.038461538</f>
        <v>3.9999999520000005</v>
      </c>
      <c r="M14" s="20"/>
      <c r="N14" s="22"/>
      <c r="O14" s="17"/>
    </row>
    <row r="15" spans="1:15" ht="12.75">
      <c r="A15" s="18">
        <v>2</v>
      </c>
      <c r="B15" t="s">
        <v>28</v>
      </c>
      <c r="F15" s="28">
        <f>SUM(A15)</f>
        <v>2</v>
      </c>
      <c r="G15" s="2"/>
      <c r="H15" s="8"/>
      <c r="I15" s="2"/>
      <c r="J15" s="2"/>
      <c r="K15" s="19"/>
      <c r="L15" s="24"/>
      <c r="M15" s="20"/>
      <c r="N15" s="22"/>
      <c r="O15" s="17"/>
    </row>
    <row r="16" spans="2:15" ht="13.5" thickBot="1">
      <c r="B16" s="25" t="s">
        <v>29</v>
      </c>
      <c r="F16" s="30">
        <f>SUM(F12:F15)</f>
        <v>60</v>
      </c>
      <c r="G16" s="2"/>
      <c r="H16" s="8"/>
      <c r="I16" s="13" t="s">
        <v>30</v>
      </c>
      <c r="J16" s="14" t="s">
        <v>10</v>
      </c>
      <c r="K16" s="2"/>
      <c r="L16" s="10"/>
      <c r="M16" s="20"/>
      <c r="N16" s="22"/>
      <c r="O16" s="17"/>
    </row>
    <row r="17" spans="6:15" ht="12.75">
      <c r="F17" s="2"/>
      <c r="H17" s="8"/>
      <c r="I17" s="2" t="s">
        <v>24</v>
      </c>
      <c r="J17" s="2"/>
      <c r="K17" s="18">
        <v>4</v>
      </c>
      <c r="L17" s="19"/>
      <c r="M17" s="20"/>
      <c r="N17" s="22"/>
      <c r="O17" s="17"/>
    </row>
    <row r="18" spans="1:15" ht="12.75">
      <c r="A18" s="26" t="s">
        <v>31</v>
      </c>
      <c r="H18" s="8"/>
      <c r="I18" s="2" t="s">
        <v>17</v>
      </c>
      <c r="J18" s="2"/>
      <c r="K18" s="18">
        <v>7</v>
      </c>
      <c r="L18" s="19"/>
      <c r="M18" s="20"/>
      <c r="N18" s="22"/>
      <c r="O18" s="17"/>
    </row>
    <row r="19" spans="1:15" ht="12.75">
      <c r="A19" s="18">
        <v>2</v>
      </c>
      <c r="B19" t="s">
        <v>32</v>
      </c>
      <c r="H19" s="8"/>
      <c r="I19" s="2" t="s">
        <v>19</v>
      </c>
      <c r="J19" s="2"/>
      <c r="K19" s="18">
        <v>2</v>
      </c>
      <c r="L19" s="19"/>
      <c r="M19" s="20"/>
      <c r="N19" s="22"/>
      <c r="O19" s="17"/>
    </row>
    <row r="20" spans="1:15" ht="12.75">
      <c r="A20" s="18">
        <v>7</v>
      </c>
      <c r="B20" t="s">
        <v>33</v>
      </c>
      <c r="G20" s="31"/>
      <c r="H20" s="8"/>
      <c r="I20" s="2" t="s">
        <v>20</v>
      </c>
      <c r="J20" s="2"/>
      <c r="K20" s="19">
        <f>K17*K18*K19</f>
        <v>56</v>
      </c>
      <c r="L20" s="23">
        <f>K20*0.038461538</f>
        <v>2.153846128</v>
      </c>
      <c r="M20" s="20"/>
      <c r="N20" s="22"/>
      <c r="O20" s="17"/>
    </row>
    <row r="21" spans="1:15" ht="12.75">
      <c r="A21" s="18">
        <v>9</v>
      </c>
      <c r="B21" t="s">
        <v>34</v>
      </c>
      <c r="F21" s="32">
        <f>SUM((A20*A19))*A21*0.038461538</f>
        <v>4.8461537880000005</v>
      </c>
      <c r="G21" s="31"/>
      <c r="H21" s="8"/>
      <c r="I21" s="2"/>
      <c r="J21" s="2"/>
      <c r="K21" s="19"/>
      <c r="L21" s="24"/>
      <c r="M21" s="20"/>
      <c r="N21" s="22"/>
      <c r="O21" s="17"/>
    </row>
    <row r="22" spans="1:15" ht="12.75">
      <c r="A22" s="19"/>
      <c r="F22" s="31"/>
      <c r="H22" s="8"/>
      <c r="I22" s="13" t="s">
        <v>35</v>
      </c>
      <c r="J22" s="14" t="s">
        <v>10</v>
      </c>
      <c r="K22" s="2"/>
      <c r="L22" s="10"/>
      <c r="M22" s="20"/>
      <c r="N22" s="22"/>
      <c r="O22" s="17"/>
    </row>
    <row r="23" spans="1:15" ht="12.75">
      <c r="A23" s="18">
        <v>2</v>
      </c>
      <c r="B23" t="s">
        <v>36</v>
      </c>
      <c r="H23" s="8"/>
      <c r="I23" s="2" t="s">
        <v>24</v>
      </c>
      <c r="J23" s="2"/>
      <c r="K23" s="18">
        <v>13</v>
      </c>
      <c r="L23" s="19"/>
      <c r="M23" s="20"/>
      <c r="N23" s="22"/>
      <c r="O23" s="17"/>
    </row>
    <row r="24" spans="1:15" ht="12.75">
      <c r="A24" s="18">
        <v>7</v>
      </c>
      <c r="B24" t="s">
        <v>33</v>
      </c>
      <c r="G24" s="31"/>
      <c r="H24" s="8"/>
      <c r="I24" s="2" t="s">
        <v>17</v>
      </c>
      <c r="J24" s="2"/>
      <c r="K24" s="18">
        <v>1</v>
      </c>
      <c r="L24" s="19"/>
      <c r="M24" s="20"/>
      <c r="N24" s="22"/>
      <c r="O24" s="17"/>
    </row>
    <row r="25" spans="1:15" ht="12.75">
      <c r="A25" s="18">
        <v>4</v>
      </c>
      <c r="B25" t="s">
        <v>37</v>
      </c>
      <c r="F25" s="32">
        <f>SUM((A24*A23))*A25*0.038461538</f>
        <v>2.153846128</v>
      </c>
      <c r="G25" s="31"/>
      <c r="H25" s="8"/>
      <c r="I25" s="2" t="s">
        <v>19</v>
      </c>
      <c r="J25" s="2"/>
      <c r="K25" s="18">
        <v>4</v>
      </c>
      <c r="L25" s="19"/>
      <c r="M25" s="20"/>
      <c r="N25" s="22"/>
      <c r="O25" s="17"/>
    </row>
    <row r="26" spans="1:15" ht="13.5" thickBot="1">
      <c r="A26" s="19"/>
      <c r="F26" s="31"/>
      <c r="H26" s="8"/>
      <c r="I26" s="2" t="s">
        <v>20</v>
      </c>
      <c r="J26" s="2"/>
      <c r="K26" s="19">
        <f>K23*K24*K25</f>
        <v>52</v>
      </c>
      <c r="L26" s="23">
        <f>K26*0.038461538</f>
        <v>1.9999999760000002</v>
      </c>
      <c r="M26" s="20"/>
      <c r="N26" s="22"/>
      <c r="O26" s="17"/>
    </row>
    <row r="27" spans="1:15" ht="13.5" thickBot="1">
      <c r="A27" s="18">
        <v>1</v>
      </c>
      <c r="B27" t="s">
        <v>38</v>
      </c>
      <c r="H27" s="76" t="s">
        <v>39</v>
      </c>
      <c r="I27" s="77"/>
      <c r="J27" s="33"/>
      <c r="K27" s="19"/>
      <c r="L27" s="34">
        <f>SUM(L8:L26)</f>
        <v>12.153846008</v>
      </c>
      <c r="M27" s="35">
        <v>0.15</v>
      </c>
      <c r="N27" s="36">
        <f>L27/F31</f>
        <v>0.17239497883687943</v>
      </c>
      <c r="O27" s="17"/>
    </row>
    <row r="28" spans="1:15" ht="12.75">
      <c r="A28" s="18">
        <v>7</v>
      </c>
      <c r="B28" t="s">
        <v>33</v>
      </c>
      <c r="G28" s="31"/>
      <c r="H28" s="8"/>
      <c r="I28" s="2"/>
      <c r="J28" s="2"/>
      <c r="K28" s="19"/>
      <c r="L28" s="24"/>
      <c r="M28" s="20"/>
      <c r="N28" s="22"/>
      <c r="O28" s="17"/>
    </row>
    <row r="29" spans="1:15" ht="12.75">
      <c r="A29" s="18">
        <v>13</v>
      </c>
      <c r="B29" t="s">
        <v>40</v>
      </c>
      <c r="F29" s="32">
        <f>SUM((A28*A27))*A29*0.038461538</f>
        <v>3.4999999580000005</v>
      </c>
      <c r="H29" s="8"/>
      <c r="I29" s="13" t="s">
        <v>41</v>
      </c>
      <c r="J29" s="37" t="s">
        <v>42</v>
      </c>
      <c r="K29" s="19"/>
      <c r="L29" s="24"/>
      <c r="M29" s="20"/>
      <c r="N29" s="22"/>
      <c r="O29" s="17"/>
    </row>
    <row r="30" spans="7:15" ht="13.5" thickBot="1">
      <c r="G30" s="38"/>
      <c r="H30" s="8"/>
      <c r="I30" s="2" t="s">
        <v>24</v>
      </c>
      <c r="J30" s="2"/>
      <c r="K30" s="18">
        <v>21</v>
      </c>
      <c r="L30" s="19"/>
      <c r="M30" s="20"/>
      <c r="N30" s="22"/>
      <c r="O30" s="17"/>
    </row>
    <row r="31" spans="2:15" ht="13.5" thickBot="1">
      <c r="B31" s="25" t="s">
        <v>43</v>
      </c>
      <c r="F31" s="39">
        <f>ROUND(SUM(F21+F16+F25+F29),2)</f>
        <v>70.5</v>
      </c>
      <c r="H31" s="8"/>
      <c r="I31" s="2" t="s">
        <v>17</v>
      </c>
      <c r="J31" s="2"/>
      <c r="K31" s="18">
        <v>1</v>
      </c>
      <c r="L31" s="19"/>
      <c r="M31" s="20"/>
      <c r="N31" s="22"/>
      <c r="O31" s="17">
        <v>26</v>
      </c>
    </row>
    <row r="32" spans="8:15" ht="12.75">
      <c r="H32" s="8"/>
      <c r="I32" s="2" t="s">
        <v>19</v>
      </c>
      <c r="J32" s="2"/>
      <c r="K32" s="18">
        <v>4</v>
      </c>
      <c r="L32" s="19"/>
      <c r="M32" s="20"/>
      <c r="N32" s="22"/>
      <c r="O32" s="17"/>
    </row>
    <row r="33" spans="8:15" ht="12.75">
      <c r="H33" s="8"/>
      <c r="I33" s="2" t="s">
        <v>20</v>
      </c>
      <c r="J33" s="2"/>
      <c r="K33" s="19">
        <f>K30*K31*K32</f>
        <v>84</v>
      </c>
      <c r="L33" s="23">
        <f>K33*0.038461538</f>
        <v>3.2307691920000003</v>
      </c>
      <c r="M33" s="20"/>
      <c r="N33" s="22"/>
      <c r="O33" s="17"/>
    </row>
    <row r="34" spans="8:15" ht="12.75">
      <c r="H34" s="40"/>
      <c r="I34" s="41"/>
      <c r="J34" s="41"/>
      <c r="K34" s="42"/>
      <c r="L34" s="42"/>
      <c r="M34" s="43"/>
      <c r="N34" s="44"/>
      <c r="O34" s="17"/>
    </row>
    <row r="35" spans="1:15" ht="12.75">
      <c r="A35" s="2"/>
      <c r="B35" s="2"/>
      <c r="C35" s="2"/>
      <c r="D35" s="2"/>
      <c r="E35" s="2"/>
      <c r="F35" s="2"/>
      <c r="H35" s="8"/>
      <c r="I35" s="13" t="s">
        <v>44</v>
      </c>
      <c r="J35" s="37" t="s">
        <v>45</v>
      </c>
      <c r="K35" s="2"/>
      <c r="L35" s="19"/>
      <c r="M35" s="20"/>
      <c r="N35" s="22"/>
      <c r="O35" s="17"/>
    </row>
    <row r="36" spans="1:15" ht="15.75">
      <c r="A36" s="45" t="s">
        <v>46</v>
      </c>
      <c r="B36" s="2"/>
      <c r="C36" s="2"/>
      <c r="D36" s="2"/>
      <c r="E36" s="2"/>
      <c r="F36" s="2"/>
      <c r="H36" s="8"/>
      <c r="I36" s="2" t="s">
        <v>24</v>
      </c>
      <c r="J36" s="2"/>
      <c r="K36" s="18">
        <v>6</v>
      </c>
      <c r="L36" s="19"/>
      <c r="M36" s="20"/>
      <c r="N36" s="22"/>
      <c r="O36" s="17"/>
    </row>
    <row r="37" spans="1:15" ht="12.75">
      <c r="A37" s="13" t="s">
        <v>47</v>
      </c>
      <c r="B37" s="46"/>
      <c r="C37" s="2"/>
      <c r="D37" s="2"/>
      <c r="E37" s="2"/>
      <c r="F37" s="2"/>
      <c r="H37" s="8"/>
      <c r="I37" s="2" t="s">
        <v>17</v>
      </c>
      <c r="J37" s="2"/>
      <c r="K37" s="18">
        <v>1</v>
      </c>
      <c r="L37" s="19"/>
      <c r="M37" s="20"/>
      <c r="N37" s="22"/>
      <c r="O37" s="17">
        <v>26</v>
      </c>
    </row>
    <row r="38" spans="1:15" ht="12.75">
      <c r="A38" s="46"/>
      <c r="B38" s="13"/>
      <c r="C38" s="2"/>
      <c r="D38" s="2"/>
      <c r="E38" s="2"/>
      <c r="F38" s="10" t="s">
        <v>11</v>
      </c>
      <c r="H38" s="8"/>
      <c r="I38" s="2" t="s">
        <v>19</v>
      </c>
      <c r="J38" s="2"/>
      <c r="K38" s="18">
        <v>4</v>
      </c>
      <c r="L38" s="19"/>
      <c r="M38" s="20"/>
      <c r="N38" s="22"/>
      <c r="O38" s="17"/>
    </row>
    <row r="39" spans="1:15" ht="13.5" thickBot="1">
      <c r="A39" s="46"/>
      <c r="B39" s="46" t="s">
        <v>48</v>
      </c>
      <c r="C39" s="2"/>
      <c r="D39" s="2"/>
      <c r="E39" s="2"/>
      <c r="F39" s="47">
        <v>2</v>
      </c>
      <c r="H39" s="8"/>
      <c r="I39" s="2" t="s">
        <v>20</v>
      </c>
      <c r="J39" s="2"/>
      <c r="K39" s="19">
        <f>K36*K37*K38</f>
        <v>24</v>
      </c>
      <c r="L39" s="23">
        <f>K39*0.038461538</f>
        <v>0.9230769120000001</v>
      </c>
      <c r="M39" s="20"/>
      <c r="N39" s="22"/>
      <c r="O39" s="17">
        <v>26</v>
      </c>
    </row>
    <row r="40" spans="1:15" ht="13.5" thickBot="1">
      <c r="A40" s="46"/>
      <c r="B40" s="48" t="s">
        <v>49</v>
      </c>
      <c r="C40" s="2"/>
      <c r="D40" s="2"/>
      <c r="E40" s="2"/>
      <c r="F40" s="47">
        <v>1.5</v>
      </c>
      <c r="H40" s="9" t="s">
        <v>50</v>
      </c>
      <c r="I40" s="2"/>
      <c r="J40" s="2"/>
      <c r="K40" s="19"/>
      <c r="L40" s="34">
        <f>SUM(L27:L39)</f>
        <v>16.307692112</v>
      </c>
      <c r="M40" s="35">
        <v>0.2</v>
      </c>
      <c r="N40" s="36">
        <f>L40/F31</f>
        <v>0.23131478173049647</v>
      </c>
      <c r="O40" s="17"/>
    </row>
    <row r="41" spans="1:15" ht="12.75">
      <c r="A41" s="46"/>
      <c r="B41" s="48" t="s">
        <v>51</v>
      </c>
      <c r="C41" s="2"/>
      <c r="D41" s="2"/>
      <c r="E41" s="2"/>
      <c r="F41" s="47">
        <v>1</v>
      </c>
      <c r="H41" s="49"/>
      <c r="I41" s="50"/>
      <c r="J41" s="50"/>
      <c r="K41" s="51"/>
      <c r="L41" s="51"/>
      <c r="M41" s="52"/>
      <c r="N41" s="53"/>
      <c r="O41" s="8"/>
    </row>
    <row r="42" spans="1:15" ht="12.75">
      <c r="A42" s="46"/>
      <c r="B42" s="48" t="s">
        <v>52</v>
      </c>
      <c r="C42" s="2"/>
      <c r="D42" s="2"/>
      <c r="E42" s="2"/>
      <c r="F42" s="47">
        <v>0</v>
      </c>
      <c r="H42" s="9" t="s">
        <v>53</v>
      </c>
      <c r="I42" s="13"/>
      <c r="J42" s="14" t="s">
        <v>54</v>
      </c>
      <c r="K42" s="2"/>
      <c r="L42" s="10" t="s">
        <v>11</v>
      </c>
      <c r="M42" s="15" t="s">
        <v>12</v>
      </c>
      <c r="N42" s="16" t="s">
        <v>13</v>
      </c>
      <c r="O42" s="8" t="s">
        <v>7</v>
      </c>
    </row>
    <row r="43" spans="1:15" ht="12.75">
      <c r="A43" s="2"/>
      <c r="B43" s="48" t="s">
        <v>55</v>
      </c>
      <c r="C43" s="2"/>
      <c r="D43" s="2"/>
      <c r="E43" s="2"/>
      <c r="F43" s="47">
        <v>0</v>
      </c>
      <c r="H43" s="8"/>
      <c r="I43" s="2" t="s">
        <v>24</v>
      </c>
      <c r="J43" s="2"/>
      <c r="K43" s="18">
        <v>26</v>
      </c>
      <c r="L43" s="19"/>
      <c r="M43" s="20"/>
      <c r="N43" s="22"/>
      <c r="O43" s="17" t="s">
        <v>7</v>
      </c>
    </row>
    <row r="44" spans="1:15" ht="12.75">
      <c r="A44" s="2"/>
      <c r="B44" s="48" t="s">
        <v>56</v>
      </c>
      <c r="C44" s="2"/>
      <c r="D44" s="2"/>
      <c r="E44" s="2"/>
      <c r="F44" s="47">
        <v>0</v>
      </c>
      <c r="H44" s="8"/>
      <c r="I44" s="2" t="s">
        <v>17</v>
      </c>
      <c r="J44" s="2"/>
      <c r="K44" s="18">
        <v>7</v>
      </c>
      <c r="L44" s="19"/>
      <c r="M44" s="20"/>
      <c r="N44" s="22"/>
      <c r="O44" s="17"/>
    </row>
    <row r="45" spans="8:15" ht="13.5" thickBot="1">
      <c r="H45" s="8"/>
      <c r="I45" s="2" t="s">
        <v>19</v>
      </c>
      <c r="J45" s="2"/>
      <c r="K45" s="18">
        <v>1</v>
      </c>
      <c r="L45" s="19"/>
      <c r="M45" s="20"/>
      <c r="N45" s="22"/>
      <c r="O45" s="17"/>
    </row>
    <row r="46" spans="8:15" ht="13.5" thickBot="1">
      <c r="H46" s="8"/>
      <c r="I46" s="2" t="s">
        <v>20</v>
      </c>
      <c r="J46" s="2"/>
      <c r="K46" s="19">
        <f>K43*K44*K45</f>
        <v>182</v>
      </c>
      <c r="L46" s="34">
        <f>K46*0.038461538</f>
        <v>6.999999916000001</v>
      </c>
      <c r="M46" s="35">
        <v>0.1</v>
      </c>
      <c r="N46" s="36">
        <f>L46/F31</f>
        <v>0.09929077895035462</v>
      </c>
      <c r="O46" s="19"/>
    </row>
    <row r="47" spans="8:15" ht="12.75">
      <c r="H47" s="49"/>
      <c r="I47" s="50"/>
      <c r="J47" s="50"/>
      <c r="K47" s="51"/>
      <c r="L47" s="51"/>
      <c r="M47" s="52"/>
      <c r="N47" s="53"/>
      <c r="O47" s="8" t="s">
        <v>7</v>
      </c>
    </row>
    <row r="48" spans="8:15" ht="12.75">
      <c r="H48" s="9" t="s">
        <v>57</v>
      </c>
      <c r="I48" s="2"/>
      <c r="J48" s="2"/>
      <c r="K48" s="2"/>
      <c r="L48" s="2"/>
      <c r="M48" s="11" t="s">
        <v>7</v>
      </c>
      <c r="N48" s="44"/>
      <c r="O48" s="17" t="s">
        <v>7</v>
      </c>
    </row>
    <row r="49" spans="8:15" ht="12.75">
      <c r="H49" s="9"/>
      <c r="I49" s="13" t="s">
        <v>58</v>
      </c>
      <c r="J49" s="14" t="s">
        <v>59</v>
      </c>
      <c r="K49" s="10" t="s">
        <v>60</v>
      </c>
      <c r="L49" s="10" t="s">
        <v>11</v>
      </c>
      <c r="M49" s="15" t="s">
        <v>12</v>
      </c>
      <c r="N49" s="16" t="s">
        <v>13</v>
      </c>
      <c r="O49" s="17"/>
    </row>
    <row r="50" spans="8:15" ht="12.75">
      <c r="H50" s="54"/>
      <c r="I50" s="46" t="s">
        <v>61</v>
      </c>
      <c r="J50" s="46"/>
      <c r="K50" s="19"/>
      <c r="L50" s="55">
        <v>14</v>
      </c>
      <c r="M50" s="35">
        <v>0.15</v>
      </c>
      <c r="N50" s="36">
        <f>L50/$F$31</f>
        <v>0.19858156028368795</v>
      </c>
      <c r="O50" s="8" t="s">
        <v>7</v>
      </c>
    </row>
    <row r="51" spans="4:15" ht="12.75">
      <c r="D51" t="s">
        <v>7</v>
      </c>
      <c r="H51" s="8"/>
      <c r="I51" s="2" t="s">
        <v>62</v>
      </c>
      <c r="J51" s="2"/>
      <c r="K51" s="55">
        <v>1.5</v>
      </c>
      <c r="L51" s="56">
        <f>SUM(K51*0.038461538)</f>
        <v>0.057692307000000005</v>
      </c>
      <c r="M51" s="35">
        <v>0.01</v>
      </c>
      <c r="N51" s="36">
        <f>L51/$F$31</f>
        <v>0.0008183305957446809</v>
      </c>
      <c r="O51" s="17" t="s">
        <v>7</v>
      </c>
    </row>
    <row r="52" spans="8:15" ht="12.75">
      <c r="H52" s="8"/>
      <c r="I52" s="2"/>
      <c r="J52" s="2"/>
      <c r="K52" s="19"/>
      <c r="L52" s="19"/>
      <c r="M52" s="20"/>
      <c r="N52" s="36" t="s">
        <v>7</v>
      </c>
      <c r="O52" s="17"/>
    </row>
    <row r="53" spans="8:15" ht="12.75">
      <c r="H53" s="9"/>
      <c r="I53" s="13" t="s">
        <v>63</v>
      </c>
      <c r="J53" s="14" t="s">
        <v>64</v>
      </c>
      <c r="K53" s="2"/>
      <c r="L53" s="10" t="s">
        <v>11</v>
      </c>
      <c r="M53" s="15" t="s">
        <v>12</v>
      </c>
      <c r="N53" s="16" t="s">
        <v>13</v>
      </c>
      <c r="O53" s="17"/>
    </row>
    <row r="54" spans="8:15" ht="12.75">
      <c r="H54" s="54"/>
      <c r="I54" s="46" t="s">
        <v>61</v>
      </c>
      <c r="J54" s="46"/>
      <c r="K54" s="19"/>
      <c r="L54" s="55">
        <v>15</v>
      </c>
      <c r="M54" s="35">
        <v>0.2</v>
      </c>
      <c r="N54" s="36">
        <f>L54/$F$31</f>
        <v>0.2127659574468085</v>
      </c>
      <c r="O54" s="8"/>
    </row>
    <row r="55" spans="8:15" ht="12.75">
      <c r="H55" s="8"/>
      <c r="I55" s="2"/>
      <c r="J55" s="2"/>
      <c r="K55" s="19"/>
      <c r="L55" s="19"/>
      <c r="M55" s="20"/>
      <c r="N55" s="36"/>
      <c r="O55" s="8" t="s">
        <v>7</v>
      </c>
    </row>
    <row r="56" spans="8:15" ht="12.75">
      <c r="H56" s="9"/>
      <c r="I56" s="13" t="s">
        <v>65</v>
      </c>
      <c r="J56" s="14" t="s">
        <v>64</v>
      </c>
      <c r="K56" s="2"/>
      <c r="L56" s="10" t="s">
        <v>11</v>
      </c>
      <c r="M56" s="15" t="s">
        <v>12</v>
      </c>
      <c r="N56" s="16" t="s">
        <v>13</v>
      </c>
      <c r="O56" s="17"/>
    </row>
    <row r="57" spans="8:15" ht="12.75">
      <c r="H57" s="54"/>
      <c r="I57" s="46" t="s">
        <v>61</v>
      </c>
      <c r="J57" s="46"/>
      <c r="K57" s="19"/>
      <c r="L57" s="55">
        <v>12</v>
      </c>
      <c r="M57" s="35">
        <v>0.2</v>
      </c>
      <c r="N57" s="36">
        <f>L57/$F$31</f>
        <v>0.1702127659574468</v>
      </c>
      <c r="O57" s="17"/>
    </row>
    <row r="58" spans="8:15" ht="13.5" thickBot="1">
      <c r="H58" s="54"/>
      <c r="I58" s="2" t="s">
        <v>66</v>
      </c>
      <c r="J58" s="2"/>
      <c r="K58" s="55">
        <v>2</v>
      </c>
      <c r="L58" s="56">
        <f>SUM(K58*0.038461538)</f>
        <v>0.076923076</v>
      </c>
      <c r="M58" s="35">
        <v>0</v>
      </c>
      <c r="N58" s="36">
        <f>L58/$F$31</f>
        <v>0.001091107460992908</v>
      </c>
      <c r="O58" s="17"/>
    </row>
    <row r="59" spans="8:15" ht="13.5" thickBot="1">
      <c r="H59" s="54"/>
      <c r="I59" s="2" t="s">
        <v>67</v>
      </c>
      <c r="J59" s="2"/>
      <c r="K59" s="47"/>
      <c r="L59" s="57">
        <f>SUM(L50+L51+L54+L57+L58)</f>
        <v>41.134615382999996</v>
      </c>
      <c r="M59" s="58"/>
      <c r="N59" s="36"/>
      <c r="O59" s="17"/>
    </row>
    <row r="60" spans="8:15" ht="12.75">
      <c r="H60" s="59"/>
      <c r="I60" s="50"/>
      <c r="J60" s="50"/>
      <c r="K60" s="51"/>
      <c r="L60" s="60"/>
      <c r="M60" s="61"/>
      <c r="N60" s="62"/>
      <c r="O60" s="17"/>
    </row>
    <row r="61" spans="8:15" ht="13.5" thickBot="1">
      <c r="H61" s="9" t="s">
        <v>68</v>
      </c>
      <c r="I61" s="13"/>
      <c r="J61" s="14" t="s">
        <v>69</v>
      </c>
      <c r="K61" s="19"/>
      <c r="L61" s="10" t="s">
        <v>11</v>
      </c>
      <c r="M61" s="15" t="s">
        <v>12</v>
      </c>
      <c r="N61" s="16" t="s">
        <v>13</v>
      </c>
      <c r="O61" s="17"/>
    </row>
    <row r="62" spans="8:15" ht="13.5" thickBot="1">
      <c r="H62" s="54"/>
      <c r="I62" s="46" t="s">
        <v>70</v>
      </c>
      <c r="J62" s="46"/>
      <c r="K62" s="19"/>
      <c r="L62" s="63">
        <v>5</v>
      </c>
      <c r="M62" s="64">
        <v>0.08</v>
      </c>
      <c r="N62" s="36">
        <f>L62/$F$31</f>
        <v>0.07092198581560284</v>
      </c>
      <c r="O62" s="17"/>
    </row>
    <row r="63" spans="8:15" ht="12.75">
      <c r="H63" s="59"/>
      <c r="I63" s="65"/>
      <c r="J63" s="65"/>
      <c r="K63" s="51"/>
      <c r="L63" s="60"/>
      <c r="M63" s="61"/>
      <c r="N63" s="62"/>
      <c r="O63" s="17"/>
    </row>
    <row r="64" spans="8:15" ht="12.75">
      <c r="H64" s="9" t="s">
        <v>71</v>
      </c>
      <c r="I64" s="2"/>
      <c r="J64" s="2"/>
      <c r="K64" s="19"/>
      <c r="L64" s="47"/>
      <c r="M64" s="66"/>
      <c r="N64" s="36"/>
      <c r="O64" s="17"/>
    </row>
    <row r="65" spans="8:15" ht="12.75">
      <c r="H65" s="9"/>
      <c r="I65" s="13" t="s">
        <v>72</v>
      </c>
      <c r="J65" s="14" t="s">
        <v>73</v>
      </c>
      <c r="K65" s="10" t="s">
        <v>60</v>
      </c>
      <c r="L65" s="10" t="s">
        <v>11</v>
      </c>
      <c r="M65" s="15" t="s">
        <v>12</v>
      </c>
      <c r="N65" s="16" t="s">
        <v>13</v>
      </c>
      <c r="O65" s="17"/>
    </row>
    <row r="66" spans="8:15" ht="12.75">
      <c r="H66" s="54"/>
      <c r="I66" s="46" t="s">
        <v>74</v>
      </c>
      <c r="J66" s="46"/>
      <c r="K66" s="2"/>
      <c r="L66" s="55">
        <v>2</v>
      </c>
      <c r="M66" s="35">
        <v>0.03</v>
      </c>
      <c r="N66" s="36">
        <f>L66/$F$31</f>
        <v>0.028368794326241134</v>
      </c>
      <c r="O66" s="17"/>
    </row>
    <row r="67" spans="8:15" ht="12.75">
      <c r="H67" s="54"/>
      <c r="I67" s="2" t="s">
        <v>75</v>
      </c>
      <c r="J67" s="2"/>
      <c r="K67" s="55">
        <v>4</v>
      </c>
      <c r="L67" s="56">
        <f>SUM(K67*0.038461538)</f>
        <v>0.153846152</v>
      </c>
      <c r="M67" s="35">
        <v>0</v>
      </c>
      <c r="N67" s="36">
        <f>L67/$F$31</f>
        <v>0.002182214921985816</v>
      </c>
      <c r="O67" s="17"/>
    </row>
    <row r="68" spans="8:15" ht="13.5" thickBot="1">
      <c r="H68" s="54"/>
      <c r="I68" s="2" t="s">
        <v>76</v>
      </c>
      <c r="J68" s="2"/>
      <c r="K68" s="2"/>
      <c r="L68" s="55">
        <v>2</v>
      </c>
      <c r="M68" s="35">
        <v>0.03</v>
      </c>
      <c r="N68" s="36">
        <f>L68/$F$31</f>
        <v>0.028368794326241134</v>
      </c>
      <c r="O68" s="17"/>
    </row>
    <row r="69" spans="8:15" ht="13.5" thickBot="1">
      <c r="H69" s="54"/>
      <c r="I69" s="2" t="s">
        <v>67</v>
      </c>
      <c r="J69" s="2"/>
      <c r="K69" s="2"/>
      <c r="L69" s="57">
        <f>SUM(L66:L68)</f>
        <v>4.153846152</v>
      </c>
      <c r="M69" s="35">
        <f>SUM(M66:M68)</f>
        <v>0.06</v>
      </c>
      <c r="N69" s="36"/>
      <c r="O69" s="17"/>
    </row>
    <row r="70" spans="8:15" ht="12.75">
      <c r="H70" s="49"/>
      <c r="I70" s="50"/>
      <c r="J70" s="50"/>
      <c r="K70" s="50"/>
      <c r="L70" s="50"/>
      <c r="M70" s="67" t="s">
        <v>7</v>
      </c>
      <c r="N70" s="68"/>
      <c r="O70" s="17"/>
    </row>
    <row r="71" spans="8:15" ht="13.5" thickBot="1">
      <c r="H71" s="8"/>
      <c r="I71" s="2"/>
      <c r="J71" s="2"/>
      <c r="K71" s="2"/>
      <c r="L71" s="10" t="s">
        <v>11</v>
      </c>
      <c r="M71" s="15" t="s">
        <v>12</v>
      </c>
      <c r="N71" s="16" t="s">
        <v>13</v>
      </c>
      <c r="O71" s="17"/>
    </row>
    <row r="72" spans="8:15" ht="13.5" thickBot="1">
      <c r="H72" s="9" t="s">
        <v>77</v>
      </c>
      <c r="I72" s="2"/>
      <c r="J72" s="2"/>
      <c r="K72" s="19" t="s">
        <v>7</v>
      </c>
      <c r="L72" s="69">
        <f>SUM(L69+L62+L59+L46+L40)</f>
        <v>73.596153563</v>
      </c>
      <c r="M72" s="66">
        <f>SUM(M69+M62+M58+M57+M54+M51+M50+M46+M40)</f>
        <v>1</v>
      </c>
      <c r="N72" s="36">
        <f>L72/$F$31</f>
        <v>1.0439170718156028</v>
      </c>
      <c r="O72" s="17"/>
    </row>
    <row r="73" spans="1:15" ht="13.5" thickBot="1">
      <c r="A73" t="s">
        <v>78</v>
      </c>
      <c r="H73" s="70"/>
      <c r="I73" s="71"/>
      <c r="J73" s="71"/>
      <c r="K73" s="71"/>
      <c r="L73" s="71"/>
      <c r="M73" s="72"/>
      <c r="N73" s="73"/>
      <c r="O73" s="8"/>
    </row>
    <row r="74" spans="1:15" ht="12.75">
      <c r="A74" t="s">
        <v>79</v>
      </c>
      <c r="H74" t="s">
        <v>80</v>
      </c>
      <c r="L74" s="74">
        <f>SUM(F31-L72)</f>
        <v>-3.0961535630000014</v>
      </c>
      <c r="O74" s="2"/>
    </row>
    <row r="75" ht="12.75">
      <c r="O75" s="2"/>
    </row>
  </sheetData>
  <mergeCells count="2">
    <mergeCell ref="H1:N1"/>
    <mergeCell ref="H27:I27"/>
  </mergeCells>
  <printOptions/>
  <pageMargins left="0.5" right="0.5" top="0.5" bottom="0.5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GindhartJ</cp:lastModifiedBy>
  <dcterms:created xsi:type="dcterms:W3CDTF">2008-03-19T12:59:17Z</dcterms:created>
  <dcterms:modified xsi:type="dcterms:W3CDTF">2008-03-27T16:42:32Z</dcterms:modified>
  <cp:category/>
  <cp:version/>
  <cp:contentType/>
  <cp:contentStatus/>
</cp:coreProperties>
</file>